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001. Comunicación 2017\13. Portal Institucional\4. Abril\Transparencia focalizada\"/>
    </mc:Choice>
  </mc:AlternateContent>
  <bookViews>
    <workbookView xWindow="9600" yWindow="-15" windowWidth="9645" windowHeight="11310"/>
  </bookViews>
  <sheets>
    <sheet name="Creditos Desembolsados" sheetId="1" r:id="rId1"/>
  </sheets>
  <definedNames>
    <definedName name="_xlnm._FilterDatabase" localSheetId="0" hidden="1">'Creditos Desembolsados'!$A$7:$T$42</definedName>
    <definedName name="_xlnm.Print_Area" localSheetId="0">'Creditos Desembolsados'!$A$4:$T$42</definedName>
    <definedName name="_xlnm.Print_Titles" localSheetId="0">'Creditos Desembolsados'!$1:$3</definedName>
  </definedNames>
  <calcPr calcId="152511"/>
</workbook>
</file>

<file path=xl/calcChain.xml><?xml version="1.0" encoding="utf-8"?>
<calcChain xmlns="http://schemas.openxmlformats.org/spreadsheetml/2006/main">
  <c r="R9" i="1" l="1"/>
  <c r="Q9" i="1" l="1"/>
  <c r="P9" i="1" l="1"/>
  <c r="S9" i="1" l="1"/>
  <c r="O9" i="1" l="1"/>
  <c r="T41" i="1" l="1"/>
  <c r="T38" i="1"/>
  <c r="T36" i="1"/>
  <c r="T26" i="1"/>
  <c r="T22" i="1"/>
  <c r="T20" i="1"/>
  <c r="T16" i="1"/>
  <c r="T15" i="1"/>
  <c r="T13" i="1"/>
  <c r="T10" i="1"/>
  <c r="N9" i="1" l="1"/>
  <c r="M9" i="1"/>
  <c r="L9" i="1" l="1"/>
  <c r="K9" i="1" l="1"/>
  <c r="H35" i="1"/>
  <c r="H33" i="1"/>
  <c r="H32" i="1"/>
  <c r="H31" i="1"/>
  <c r="T31" i="1" s="1"/>
  <c r="H30" i="1"/>
  <c r="H29" i="1"/>
  <c r="H27" i="1"/>
  <c r="H25" i="1"/>
  <c r="H24" i="1"/>
  <c r="H23" i="1"/>
  <c r="H21" i="1"/>
  <c r="H18" i="1"/>
  <c r="H17" i="1"/>
  <c r="H12" i="1"/>
  <c r="H11" i="1"/>
  <c r="B11" i="1"/>
  <c r="B17" i="1"/>
  <c r="B18" i="1"/>
  <c r="B23" i="1"/>
  <c r="B24" i="1"/>
  <c r="B30" i="1"/>
  <c r="B33" i="1"/>
  <c r="B35" i="1"/>
  <c r="C14" i="1"/>
  <c r="C18" i="1"/>
  <c r="C19" i="1"/>
  <c r="C23" i="1"/>
  <c r="C24" i="1"/>
  <c r="C30" i="1"/>
  <c r="C33" i="1"/>
  <c r="C34" i="1"/>
  <c r="C35" i="1"/>
  <c r="D14" i="1"/>
  <c r="D18" i="1"/>
  <c r="D19" i="1"/>
  <c r="D21" i="1"/>
  <c r="T21" i="1" s="1"/>
  <c r="D23" i="1"/>
  <c r="D24" i="1"/>
  <c r="D33" i="1"/>
  <c r="D34" i="1"/>
  <c r="D35" i="1"/>
  <c r="D39" i="1"/>
  <c r="D40" i="1"/>
  <c r="T40" i="1" s="1"/>
  <c r="E14" i="1"/>
  <c r="E18" i="1"/>
  <c r="E23" i="1"/>
  <c r="E24" i="1"/>
  <c r="E29" i="1"/>
  <c r="E32" i="1"/>
  <c r="E33" i="1"/>
  <c r="E34" i="1"/>
  <c r="E35" i="1"/>
  <c r="F17" i="1"/>
  <c r="F18" i="1"/>
  <c r="F23" i="1"/>
  <c r="F24" i="1"/>
  <c r="F27" i="1"/>
  <c r="F29" i="1"/>
  <c r="F32" i="1"/>
  <c r="F33" i="1"/>
  <c r="F37" i="1"/>
  <c r="F39" i="1"/>
  <c r="G11" i="1"/>
  <c r="G12" i="1"/>
  <c r="G14" i="1"/>
  <c r="G17" i="1"/>
  <c r="G18" i="1"/>
  <c r="G19" i="1"/>
  <c r="G23" i="1"/>
  <c r="G24" i="1"/>
  <c r="G25" i="1"/>
  <c r="G27" i="1"/>
  <c r="G28" i="1"/>
  <c r="T28" i="1" s="1"/>
  <c r="G29" i="1"/>
  <c r="G30" i="1"/>
  <c r="G32" i="1"/>
  <c r="G33" i="1"/>
  <c r="G34" i="1"/>
  <c r="G37" i="1"/>
  <c r="G39" i="1"/>
  <c r="I9" i="1"/>
  <c r="T25" i="1" l="1"/>
  <c r="T12" i="1"/>
  <c r="T37" i="1"/>
  <c r="T27" i="1"/>
  <c r="T32" i="1"/>
  <c r="T34" i="1"/>
  <c r="T35" i="1"/>
  <c r="T30" i="1"/>
  <c r="T23" i="1"/>
  <c r="T17" i="1"/>
  <c r="T29" i="1"/>
  <c r="T39" i="1"/>
  <c r="T19" i="1"/>
  <c r="T14" i="1"/>
  <c r="T33" i="1"/>
  <c r="T24" i="1"/>
  <c r="T18" i="1"/>
  <c r="T11" i="1"/>
  <c r="E9" i="1"/>
  <c r="D9" i="1"/>
  <c r="H9" i="1"/>
  <c r="C9" i="1"/>
  <c r="F9" i="1"/>
  <c r="G9" i="1"/>
  <c r="B9" i="1"/>
  <c r="J9" i="1"/>
  <c r="T9" i="1" l="1"/>
</calcChain>
</file>

<file path=xl/sharedStrings.xml><?xml version="1.0" encoding="utf-8"?>
<sst xmlns="http://schemas.openxmlformats.org/spreadsheetml/2006/main" count="58" uniqueCount="41">
  <si>
    <t>BANCO NACIONAL DE OBRAS Y SERVICIOS PUBLICOS, S.N.C.</t>
  </si>
  <si>
    <t>INSTITUCION DE BANCA DE DESARROLLO</t>
  </si>
  <si>
    <t>CONCEPTO</t>
  </si>
  <si>
    <t>DIC</t>
  </si>
  <si>
    <t>TOTAL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</si>
  <si>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</si>
  <si>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</si>
  <si>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</si>
  <si>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</si>
  <si>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</si>
  <si>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</si>
  <si>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</si>
  <si>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</si>
  <si>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</si>
  <si>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</si>
  <si>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</si>
  <si>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</si>
  <si>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</si>
  <si>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</si>
  <si>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</si>
  <si>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</si>
  <si>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</si>
  <si>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</si>
  <si>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</si>
  <si>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</si>
  <si>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</si>
  <si>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</si>
  <si>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</si>
  <si>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</si>
  <si>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</si>
  <si>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</si>
  <si>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</si>
  <si>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</si>
  <si>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</si>
  <si>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</si>
  <si>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</si>
  <si>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</si>
  <si>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( por situación geográfica)</t>
  </si>
  <si>
    <t>* Adecuación de cifras en Tamaulipas</t>
  </si>
  <si>
    <t>MZO</t>
  </si>
  <si>
    <t>TOTAL DE CREDITOS DESEMBOLSADOS DE  2000  A 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</si>
</sst>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[$€-2]* #,##0.00_-;\-[$€-2]* #,##0.00_-;_-[$€-2]* &quot;-&quot;??_-"/>
    <numFmt numFmtId="165" formatCode="#\ ##0"/>
  </numFmts>
  <fonts count="7" x14ac:knownFonts="1">
    <font>
      <sz val="8"/>
      <name val="Arial"/>
    </font>
    <font>
      <sz val="8"/>
      <name val="Arial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8"/>
      <name val="Verdana"/>
      <family val="2"/>
    </font>
    <font>
      <b/>
      <sz val="8"/>
      <name val="Arial"/>
      <family val="2"/>
    </font>
    <font>
      <sz val="8"/>
      <name val="Verdan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quotePrefix="1" applyFont="1" applyBorder="1" applyAlignment="1">
      <alignment horizontal="righ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quotePrefix="1" applyFont="1" applyBorder="1" applyAlignment="1">
      <alignment horizontal="left" vertical="center" wrapText="1"/>
    </xf>
    <xf numFmtId="0" fontId="6" fillId="0" borderId="0" xfId="0" applyFont="1" applyFill="1"/>
    <xf numFmtId="0" fontId="4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right" vertical="center" wrapText="1"/>
    </xf>
    <xf numFmtId="165" fontId="4" fillId="0" borderId="2" xfId="0" applyNumberFormat="1" applyFont="1" applyFill="1" applyBorder="1" applyAlignment="1">
      <alignment horizontal="right" vertical="center" wrapText="1"/>
    </xf>
    <xf numFmtId="165" fontId="6" fillId="0" borderId="2" xfId="2" applyNumberFormat="1" applyFont="1" applyBorder="1" applyAlignment="1">
      <alignment horizontal="right" vertical="center" wrapText="1"/>
    </xf>
    <xf numFmtId="165" fontId="6" fillId="0" borderId="2" xfId="2" applyNumberFormat="1" applyFont="1" applyFill="1" applyBorder="1" applyAlignment="1">
      <alignment horizontal="right" vertical="center" wrapText="1"/>
    </xf>
    <xf numFmtId="0" fontId="4" fillId="0" borderId="1" xfId="0" quotePrefix="1" applyFont="1" applyFill="1" applyBorder="1" applyAlignment="1">
      <alignment horizontal="center" vertical="center" wrapText="1"/>
    </xf>
    <xf numFmtId="0" fontId="6" fillId="0" borderId="0" xfId="0" quotePrefix="1" applyFont="1" applyAlignment="1">
      <alignment horizontal="left"/>
    </xf>
    <xf numFmtId="17" fontId="4" fillId="0" borderId="1" xfId="0" applyNumberFormat="1" applyFont="1" applyFill="1" applyBorder="1" applyAlignment="1">
      <alignment horizontal="center" vertical="center" wrapText="1"/>
    </xf>
    <xf numFmtId="3" fontId="6" fillId="0" borderId="2" xfId="2" applyNumberFormat="1" applyFont="1" applyFill="1" applyBorder="1" applyAlignment="1">
      <alignment horizontal="right" vertical="center" wrapText="1"/>
    </xf>
    <xf numFmtId="3" fontId="6" fillId="0" borderId="0" xfId="0" applyNumberFormat="1" applyFont="1"/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quotePrefix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3">
    <cellStyle name="Euro" xfId="1"/>
    <cellStyle name="Millares" xfId="2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900382</xdr:colOff>
      <xdr:row>36</xdr:row>
      <xdr:rowOff>85725</xdr:rowOff>
    </xdr:from>
    <xdr:to>
      <xdr:col>2</xdr:col>
      <xdr:colOff>1052187</xdr:colOff>
      <xdr:row>36</xdr:row>
      <xdr:rowOff>219075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3781425" y="8191500"/>
          <a:ext cx="142875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V42"/>
  <sheetViews>
    <sheetView showGridLines="0" showZeros="0" tabSelected="1" workbookViewId="0">
      <pane xSplit="1" ySplit="9" topLeftCell="K10" activePane="bottomRight" state="frozen"/>
      <selection pane="topRight" activeCell="B1" sqref="B1"/>
      <selection pane="bottomLeft" activeCell="A10" sqref="A10"/>
      <selection pane="bottomRight" activeCell="S8" sqref="S8"/>
    </sheetView>
  </sheetViews>
  <sheetFormatPr baseColWidth="10" defaultRowHeight="10.5" x14ac:dyDescent="0.15"/>
  <cols>
    <col min="1" max="1" width="28.83203125" style="3" customWidth="1"/>
    <col min="2" max="7" width="21.5" style="3" bestFit="1" customWidth="1"/>
    <col min="8" max="8" width="21.5" style="9" customWidth="1"/>
    <col min="9" max="9" width="20" style="9" bestFit="1" customWidth="1"/>
    <col min="10" max="19" width="20" style="9" customWidth="1"/>
    <col min="20" max="20" width="21.5" style="3" bestFit="1" customWidth="1"/>
    <col min="21" max="16384" width="12" style="3"/>
  </cols>
  <sheetData>
    <row r="1" spans="1:22" s="1" customFormat="1" ht="18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2" s="2" customFormat="1" x14ac:dyDescent="0.1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2" s="2" customFormat="1" x14ac:dyDescent="0.15"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22" ht="11.25" x14ac:dyDescent="0.15">
      <c r="A4" s="26" t="s">
        <v>40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</row>
    <row r="5" spans="1:22" x14ac:dyDescent="0.15">
      <c r="A5" s="25" t="s">
        <v>37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</row>
    <row r="6" spans="1:22" ht="11.25" x14ac:dyDescent="0.15">
      <c r="A6" s="28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</row>
    <row r="7" spans="1:22" x14ac:dyDescent="0.15">
      <c r="A7" s="22" t="s">
        <v>2</v>
      </c>
      <c r="B7" s="4" t="s">
        <v>3</v>
      </c>
      <c r="C7" s="4" t="s">
        <v>3</v>
      </c>
      <c r="D7" s="4" t="s">
        <v>3</v>
      </c>
      <c r="E7" s="4" t="s">
        <v>3</v>
      </c>
      <c r="F7" s="4" t="s">
        <v>3</v>
      </c>
      <c r="G7" s="4" t="s">
        <v>3</v>
      </c>
      <c r="H7" s="11" t="s">
        <v>3</v>
      </c>
      <c r="I7" s="17" t="s">
        <v>3</v>
      </c>
      <c r="J7" s="19" t="s">
        <v>3</v>
      </c>
      <c r="K7" s="11" t="s">
        <v>3</v>
      </c>
      <c r="L7" s="11" t="s">
        <v>3</v>
      </c>
      <c r="M7" s="11" t="s">
        <v>3</v>
      </c>
      <c r="N7" s="11" t="s">
        <v>3</v>
      </c>
      <c r="O7" s="11" t="s">
        <v>3</v>
      </c>
      <c r="P7" s="11" t="s">
        <v>3</v>
      </c>
      <c r="Q7" s="11" t="s">
        <v>3</v>
      </c>
      <c r="R7" s="11" t="s">
        <v>3</v>
      </c>
      <c r="S7" s="11" t="s">
        <v>39</v>
      </c>
      <c r="T7" s="22" t="s">
        <v>4</v>
      </c>
    </row>
    <row r="8" spans="1:22" x14ac:dyDescent="0.15">
      <c r="A8" s="23"/>
      <c r="B8" s="5">
        <v>2000</v>
      </c>
      <c r="C8" s="5">
        <v>2001</v>
      </c>
      <c r="D8" s="5">
        <v>2002</v>
      </c>
      <c r="E8" s="5">
        <v>2003</v>
      </c>
      <c r="F8" s="5">
        <v>2004</v>
      </c>
      <c r="G8" s="5">
        <v>2005</v>
      </c>
      <c r="H8" s="12">
        <v>2006</v>
      </c>
      <c r="I8" s="12">
        <v>2007</v>
      </c>
      <c r="J8" s="12">
        <v>2008</v>
      </c>
      <c r="K8" s="12">
        <v>2009</v>
      </c>
      <c r="L8" s="12">
        <v>2010</v>
      </c>
      <c r="M8" s="12">
        <v>2011</v>
      </c>
      <c r="N8" s="12">
        <v>2012</v>
      </c>
      <c r="O8" s="12">
        <v>2013</v>
      </c>
      <c r="P8" s="12">
        <v>2014</v>
      </c>
      <c r="Q8" s="12">
        <v>2015</v>
      </c>
      <c r="R8" s="12">
        <v>2016</v>
      </c>
      <c r="S8" s="12">
        <v>2017</v>
      </c>
      <c r="T8" s="22"/>
    </row>
    <row r="9" spans="1:22" ht="18.75" customHeight="1" x14ac:dyDescent="0.15">
      <c r="A9" s="6" t="s">
        <v>4</v>
      </c>
      <c r="B9" s="13">
        <f t="shared" ref="B9:T9" si="0">SUM(B10:B41)</f>
        <v>455</v>
      </c>
      <c r="C9" s="13">
        <f t="shared" si="0"/>
        <v>281</v>
      </c>
      <c r="D9" s="13">
        <f t="shared" si="0"/>
        <v>328</v>
      </c>
      <c r="E9" s="13">
        <f t="shared" si="0"/>
        <v>427</v>
      </c>
      <c r="F9" s="13">
        <f t="shared" si="0"/>
        <v>647</v>
      </c>
      <c r="G9" s="13">
        <f t="shared" si="0"/>
        <v>556</v>
      </c>
      <c r="H9" s="14">
        <f t="shared" si="0"/>
        <v>498</v>
      </c>
      <c r="I9" s="14">
        <f t="shared" si="0"/>
        <v>402</v>
      </c>
      <c r="J9" s="14">
        <f t="shared" si="0"/>
        <v>851</v>
      </c>
      <c r="K9" s="14">
        <f t="shared" si="0"/>
        <v>961</v>
      </c>
      <c r="L9" s="14">
        <f t="shared" ref="L9:S9" si="1">SUM(L10:L41)</f>
        <v>587</v>
      </c>
      <c r="M9" s="14">
        <f t="shared" si="1"/>
        <v>853</v>
      </c>
      <c r="N9" s="14">
        <f t="shared" si="1"/>
        <v>805</v>
      </c>
      <c r="O9" s="14">
        <f t="shared" si="1"/>
        <v>930</v>
      </c>
      <c r="P9" s="14">
        <f t="shared" ref="P9:R9" si="2">SUM(P10:P41)</f>
        <v>1120</v>
      </c>
      <c r="Q9" s="14">
        <f t="shared" si="2"/>
        <v>675</v>
      </c>
      <c r="R9" s="14">
        <f t="shared" si="2"/>
        <v>514</v>
      </c>
      <c r="S9" s="14">
        <f t="shared" si="1"/>
        <v>89</v>
      </c>
      <c r="T9" s="13">
        <f t="shared" si="0"/>
        <v>10979</v>
      </c>
      <c r="U9" s="21"/>
    </row>
    <row r="10" spans="1:22" ht="20.100000000000001" customHeight="1" x14ac:dyDescent="0.15">
      <c r="A10" s="7" t="s">
        <v>5</v>
      </c>
      <c r="B10" s="15">
        <v>3</v>
      </c>
      <c r="C10" s="15">
        <v>2</v>
      </c>
      <c r="D10" s="15">
        <v>3</v>
      </c>
      <c r="E10" s="15">
        <v>6</v>
      </c>
      <c r="F10" s="15">
        <v>6</v>
      </c>
      <c r="G10" s="15">
        <v>7</v>
      </c>
      <c r="H10" s="16">
        <v>3</v>
      </c>
      <c r="I10" s="16">
        <v>5</v>
      </c>
      <c r="J10" s="16">
        <v>5</v>
      </c>
      <c r="K10" s="20">
        <v>8</v>
      </c>
      <c r="L10" s="20">
        <v>3</v>
      </c>
      <c r="M10" s="20">
        <v>12</v>
      </c>
      <c r="N10" s="20">
        <v>8</v>
      </c>
      <c r="O10" s="20">
        <v>4</v>
      </c>
      <c r="P10" s="20">
        <v>8</v>
      </c>
      <c r="Q10" s="20">
        <v>7</v>
      </c>
      <c r="R10" s="20">
        <v>1</v>
      </c>
      <c r="S10" s="20">
        <v>0</v>
      </c>
      <c r="T10" s="15">
        <f t="shared" ref="T10:T41" si="3">SUM(B10:S10)</f>
        <v>91</v>
      </c>
      <c r="U10" s="21"/>
      <c r="V10" s="21"/>
    </row>
    <row r="11" spans="1:22" ht="20.100000000000001" customHeight="1" x14ac:dyDescent="0.15">
      <c r="A11" s="7" t="s">
        <v>6</v>
      </c>
      <c r="B11" s="15">
        <f>5+2</f>
        <v>7</v>
      </c>
      <c r="C11" s="15">
        <v>1</v>
      </c>
      <c r="D11" s="15">
        <v>0</v>
      </c>
      <c r="E11" s="15">
        <v>1</v>
      </c>
      <c r="F11" s="15">
        <v>4</v>
      </c>
      <c r="G11" s="15">
        <f>2+1</f>
        <v>3</v>
      </c>
      <c r="H11" s="16">
        <f>2+2</f>
        <v>4</v>
      </c>
      <c r="I11" s="16">
        <v>3</v>
      </c>
      <c r="J11" s="16">
        <v>6</v>
      </c>
      <c r="K11" s="20">
        <v>14</v>
      </c>
      <c r="L11" s="20">
        <v>20</v>
      </c>
      <c r="M11" s="20">
        <v>2</v>
      </c>
      <c r="N11" s="20">
        <v>3</v>
      </c>
      <c r="O11" s="20">
        <v>3</v>
      </c>
      <c r="P11" s="20">
        <v>4</v>
      </c>
      <c r="Q11" s="20">
        <v>5</v>
      </c>
      <c r="R11" s="20">
        <v>13</v>
      </c>
      <c r="S11" s="20">
        <v>0</v>
      </c>
      <c r="T11" s="15">
        <f t="shared" si="3"/>
        <v>93</v>
      </c>
      <c r="U11" s="21"/>
      <c r="V11" s="21"/>
    </row>
    <row r="12" spans="1:22" ht="20.100000000000001" customHeight="1" x14ac:dyDescent="0.15">
      <c r="A12" s="7" t="s">
        <v>7</v>
      </c>
      <c r="B12" s="15">
        <v>21</v>
      </c>
      <c r="C12" s="15">
        <v>16</v>
      </c>
      <c r="D12" s="15">
        <v>4</v>
      </c>
      <c r="E12" s="15">
        <v>5</v>
      </c>
      <c r="F12" s="15">
        <v>1</v>
      </c>
      <c r="G12" s="15">
        <f>2+1</f>
        <v>3</v>
      </c>
      <c r="H12" s="16">
        <f>2+1</f>
        <v>3</v>
      </c>
      <c r="I12" s="16">
        <v>1</v>
      </c>
      <c r="J12" s="16">
        <v>0</v>
      </c>
      <c r="K12" s="20">
        <v>6</v>
      </c>
      <c r="L12" s="20">
        <v>8</v>
      </c>
      <c r="M12" s="20">
        <v>4</v>
      </c>
      <c r="N12" s="20">
        <v>4</v>
      </c>
      <c r="O12" s="20">
        <v>1</v>
      </c>
      <c r="P12" s="20">
        <v>3</v>
      </c>
      <c r="Q12" s="20">
        <v>3</v>
      </c>
      <c r="R12" s="20">
        <v>0</v>
      </c>
      <c r="S12" s="20">
        <v>1</v>
      </c>
      <c r="T12" s="15">
        <f t="shared" si="3"/>
        <v>84</v>
      </c>
      <c r="U12" s="21"/>
      <c r="V12" s="21"/>
    </row>
    <row r="13" spans="1:22" ht="20.100000000000001" customHeight="1" x14ac:dyDescent="0.15">
      <c r="A13" s="7" t="s">
        <v>8</v>
      </c>
      <c r="B13" s="15">
        <v>2</v>
      </c>
      <c r="C13" s="15">
        <v>2</v>
      </c>
      <c r="D13" s="15">
        <v>1</v>
      </c>
      <c r="E13" s="15">
        <v>0</v>
      </c>
      <c r="F13" s="15">
        <v>20</v>
      </c>
      <c r="G13" s="15">
        <v>13</v>
      </c>
      <c r="H13" s="16">
        <v>1</v>
      </c>
      <c r="I13" s="16">
        <v>12</v>
      </c>
      <c r="J13" s="16">
        <v>12</v>
      </c>
      <c r="K13" s="20">
        <v>1</v>
      </c>
      <c r="L13" s="20">
        <v>9</v>
      </c>
      <c r="M13" s="20">
        <v>5</v>
      </c>
      <c r="N13" s="20">
        <v>3</v>
      </c>
      <c r="O13" s="20">
        <v>19</v>
      </c>
      <c r="P13" s="20">
        <v>13</v>
      </c>
      <c r="Q13" s="20">
        <v>3</v>
      </c>
      <c r="R13" s="20">
        <v>6</v>
      </c>
      <c r="S13" s="20">
        <v>0</v>
      </c>
      <c r="T13" s="15">
        <f t="shared" si="3"/>
        <v>122</v>
      </c>
      <c r="U13" s="21"/>
      <c r="V13" s="21"/>
    </row>
    <row r="14" spans="1:22" ht="20.100000000000001" customHeight="1" x14ac:dyDescent="0.15">
      <c r="A14" s="7" t="s">
        <v>9</v>
      </c>
      <c r="B14" s="15">
        <v>12</v>
      </c>
      <c r="C14" s="15">
        <f>1+2</f>
        <v>3</v>
      </c>
      <c r="D14" s="15">
        <f>3+1</f>
        <v>4</v>
      </c>
      <c r="E14" s="15">
        <f>1+1</f>
        <v>2</v>
      </c>
      <c r="F14" s="15">
        <v>6</v>
      </c>
      <c r="G14" s="15">
        <f>11+1</f>
        <v>12</v>
      </c>
      <c r="H14" s="16">
        <v>3</v>
      </c>
      <c r="I14" s="16">
        <v>3</v>
      </c>
      <c r="J14" s="16">
        <v>9</v>
      </c>
      <c r="K14" s="20">
        <v>14</v>
      </c>
      <c r="L14" s="20">
        <v>18</v>
      </c>
      <c r="M14" s="20">
        <v>34</v>
      </c>
      <c r="N14" s="20">
        <v>36</v>
      </c>
      <c r="O14" s="20">
        <v>47</v>
      </c>
      <c r="P14" s="20">
        <v>1</v>
      </c>
      <c r="Q14" s="20">
        <v>4</v>
      </c>
      <c r="R14" s="20">
        <v>12</v>
      </c>
      <c r="S14" s="20">
        <v>4</v>
      </c>
      <c r="T14" s="15">
        <f t="shared" si="3"/>
        <v>224</v>
      </c>
      <c r="U14" s="21"/>
      <c r="V14" s="21"/>
    </row>
    <row r="15" spans="1:22" ht="20.100000000000001" customHeight="1" x14ac:dyDescent="0.15">
      <c r="A15" s="7" t="s">
        <v>10</v>
      </c>
      <c r="B15" s="15">
        <v>14</v>
      </c>
      <c r="C15" s="15">
        <v>11</v>
      </c>
      <c r="D15" s="15">
        <v>4</v>
      </c>
      <c r="E15" s="15">
        <v>1</v>
      </c>
      <c r="F15" s="15">
        <v>6</v>
      </c>
      <c r="G15" s="15">
        <v>19</v>
      </c>
      <c r="H15" s="16">
        <v>8</v>
      </c>
      <c r="I15" s="16">
        <v>14</v>
      </c>
      <c r="J15" s="16">
        <v>43</v>
      </c>
      <c r="K15" s="20">
        <v>0</v>
      </c>
      <c r="L15" s="20">
        <v>7</v>
      </c>
      <c r="M15" s="20">
        <v>8</v>
      </c>
      <c r="N15" s="20">
        <v>5</v>
      </c>
      <c r="O15" s="20">
        <v>24</v>
      </c>
      <c r="P15" s="20">
        <v>12</v>
      </c>
      <c r="Q15" s="20">
        <v>0</v>
      </c>
      <c r="R15" s="20">
        <v>8</v>
      </c>
      <c r="S15" s="20">
        <v>1</v>
      </c>
      <c r="T15" s="15">
        <f t="shared" si="3"/>
        <v>185</v>
      </c>
      <c r="U15" s="21"/>
      <c r="V15" s="21"/>
    </row>
    <row r="16" spans="1:22" ht="20.100000000000001" customHeight="1" x14ac:dyDescent="0.15">
      <c r="A16" s="7" t="s">
        <v>11</v>
      </c>
      <c r="B16" s="15">
        <v>0</v>
      </c>
      <c r="C16" s="15">
        <v>0</v>
      </c>
      <c r="D16" s="15">
        <v>0</v>
      </c>
      <c r="E16" s="15">
        <v>6</v>
      </c>
      <c r="F16" s="15">
        <v>14</v>
      </c>
      <c r="G16" s="15">
        <v>15</v>
      </c>
      <c r="H16" s="16">
        <v>34</v>
      </c>
      <c r="I16" s="16">
        <v>11</v>
      </c>
      <c r="J16" s="16">
        <v>83</v>
      </c>
      <c r="K16" s="20">
        <v>63</v>
      </c>
      <c r="L16" s="20">
        <v>15</v>
      </c>
      <c r="M16" s="20">
        <v>82</v>
      </c>
      <c r="N16" s="20">
        <v>24</v>
      </c>
      <c r="O16" s="20">
        <v>80</v>
      </c>
      <c r="P16" s="20">
        <v>19</v>
      </c>
      <c r="Q16" s="20">
        <v>7</v>
      </c>
      <c r="R16" s="20">
        <v>24</v>
      </c>
      <c r="S16" s="20">
        <v>6</v>
      </c>
      <c r="T16" s="15">
        <f t="shared" si="3"/>
        <v>483</v>
      </c>
      <c r="U16" s="21"/>
      <c r="V16" s="21"/>
    </row>
    <row r="17" spans="1:22" ht="20.100000000000001" customHeight="1" x14ac:dyDescent="0.15">
      <c r="A17" s="7" t="s">
        <v>12</v>
      </c>
      <c r="B17" s="15">
        <f>3+1</f>
        <v>4</v>
      </c>
      <c r="C17" s="15">
        <v>2</v>
      </c>
      <c r="D17" s="15">
        <v>0</v>
      </c>
      <c r="E17" s="15">
        <v>0</v>
      </c>
      <c r="F17" s="15">
        <f>2+2</f>
        <v>4</v>
      </c>
      <c r="G17" s="15">
        <f>1+1</f>
        <v>2</v>
      </c>
      <c r="H17" s="16">
        <f>4+1</f>
        <v>5</v>
      </c>
      <c r="I17" s="16">
        <v>2</v>
      </c>
      <c r="J17" s="16">
        <v>20</v>
      </c>
      <c r="K17" s="20">
        <v>58</v>
      </c>
      <c r="L17" s="20">
        <v>5</v>
      </c>
      <c r="M17" s="20">
        <v>13</v>
      </c>
      <c r="N17" s="20">
        <v>36</v>
      </c>
      <c r="O17" s="20">
        <v>9</v>
      </c>
      <c r="P17" s="20">
        <v>133</v>
      </c>
      <c r="Q17" s="20">
        <v>23</v>
      </c>
      <c r="R17" s="20">
        <v>5</v>
      </c>
      <c r="S17" s="20">
        <v>0</v>
      </c>
      <c r="T17" s="15">
        <f t="shared" si="3"/>
        <v>321</v>
      </c>
      <c r="U17" s="21"/>
      <c r="V17" s="21"/>
    </row>
    <row r="18" spans="1:22" ht="20.100000000000001" customHeight="1" x14ac:dyDescent="0.15">
      <c r="A18" s="7" t="s">
        <v>13</v>
      </c>
      <c r="B18" s="15">
        <f>16+28</f>
        <v>44</v>
      </c>
      <c r="C18" s="15">
        <f>1+17+16</f>
        <v>34</v>
      </c>
      <c r="D18" s="15">
        <f>29+11+15</f>
        <v>55</v>
      </c>
      <c r="E18" s="15">
        <f>20+10+8</f>
        <v>38</v>
      </c>
      <c r="F18" s="15">
        <f>72+7+16</f>
        <v>95</v>
      </c>
      <c r="G18" s="15">
        <f>7+9</f>
        <v>16</v>
      </c>
      <c r="H18" s="16">
        <f>3+7</f>
        <v>10</v>
      </c>
      <c r="I18" s="16">
        <v>47</v>
      </c>
      <c r="J18" s="16">
        <v>112</v>
      </c>
      <c r="K18" s="20">
        <v>251</v>
      </c>
      <c r="L18" s="20">
        <v>166</v>
      </c>
      <c r="M18" s="20">
        <v>213</v>
      </c>
      <c r="N18" s="20">
        <v>336</v>
      </c>
      <c r="O18" s="20">
        <v>369</v>
      </c>
      <c r="P18" s="20">
        <v>375</v>
      </c>
      <c r="Q18" s="20">
        <v>321</v>
      </c>
      <c r="R18" s="20">
        <v>251</v>
      </c>
      <c r="S18" s="20">
        <v>41</v>
      </c>
      <c r="T18" s="15">
        <f t="shared" si="3"/>
        <v>2774</v>
      </c>
      <c r="U18" s="21"/>
      <c r="V18" s="21"/>
    </row>
    <row r="19" spans="1:22" ht="20.100000000000001" customHeight="1" x14ac:dyDescent="0.15">
      <c r="A19" s="7" t="s">
        <v>14</v>
      </c>
      <c r="B19" s="15">
        <v>30</v>
      </c>
      <c r="C19" s="15">
        <f>30+1</f>
        <v>31</v>
      </c>
      <c r="D19" s="15">
        <f>25+2</f>
        <v>27</v>
      </c>
      <c r="E19" s="15">
        <v>32</v>
      </c>
      <c r="F19" s="15">
        <v>27</v>
      </c>
      <c r="G19" s="15">
        <f>27+1</f>
        <v>28</v>
      </c>
      <c r="H19" s="16">
        <v>27</v>
      </c>
      <c r="I19" s="16">
        <v>13</v>
      </c>
      <c r="J19" s="16">
        <v>69</v>
      </c>
      <c r="K19" s="20">
        <v>55</v>
      </c>
      <c r="L19" s="20">
        <v>8</v>
      </c>
      <c r="M19" s="20">
        <v>54</v>
      </c>
      <c r="N19" s="20">
        <v>5</v>
      </c>
      <c r="O19" s="20">
        <v>17</v>
      </c>
      <c r="P19" s="20">
        <v>32</v>
      </c>
      <c r="Q19" s="20">
        <v>29</v>
      </c>
      <c r="R19" s="20">
        <v>9</v>
      </c>
      <c r="S19" s="20">
        <v>0</v>
      </c>
      <c r="T19" s="15">
        <f t="shared" si="3"/>
        <v>493</v>
      </c>
      <c r="U19" s="21"/>
      <c r="V19" s="21"/>
    </row>
    <row r="20" spans="1:22" ht="20.100000000000001" customHeight="1" x14ac:dyDescent="0.15">
      <c r="A20" s="7" t="s">
        <v>15</v>
      </c>
      <c r="B20" s="15">
        <v>2</v>
      </c>
      <c r="C20" s="15">
        <v>18</v>
      </c>
      <c r="D20" s="15">
        <v>5</v>
      </c>
      <c r="E20" s="15">
        <v>9</v>
      </c>
      <c r="F20" s="15">
        <v>12</v>
      </c>
      <c r="G20" s="15">
        <v>19</v>
      </c>
      <c r="H20" s="16">
        <v>9</v>
      </c>
      <c r="I20" s="16">
        <v>6</v>
      </c>
      <c r="J20" s="16">
        <v>39</v>
      </c>
      <c r="K20" s="20">
        <v>35</v>
      </c>
      <c r="L20" s="20">
        <v>15</v>
      </c>
      <c r="M20" s="20">
        <v>8</v>
      </c>
      <c r="N20" s="20">
        <v>29</v>
      </c>
      <c r="O20" s="20">
        <v>7</v>
      </c>
      <c r="P20" s="20">
        <v>2</v>
      </c>
      <c r="Q20" s="20">
        <v>0</v>
      </c>
      <c r="R20" s="20">
        <v>1</v>
      </c>
      <c r="S20" s="20">
        <v>0</v>
      </c>
      <c r="T20" s="15">
        <f t="shared" si="3"/>
        <v>216</v>
      </c>
      <c r="U20" s="21"/>
      <c r="V20" s="21"/>
    </row>
    <row r="21" spans="1:22" ht="20.100000000000001" customHeight="1" x14ac:dyDescent="0.15">
      <c r="A21" s="7" t="s">
        <v>16</v>
      </c>
      <c r="B21" s="15">
        <v>12</v>
      </c>
      <c r="C21" s="15">
        <v>8</v>
      </c>
      <c r="D21" s="15">
        <f>12+1</f>
        <v>13</v>
      </c>
      <c r="E21" s="15">
        <v>12</v>
      </c>
      <c r="F21" s="15">
        <v>45</v>
      </c>
      <c r="G21" s="15">
        <v>24</v>
      </c>
      <c r="H21" s="16">
        <f>3+3</f>
        <v>6</v>
      </c>
      <c r="I21" s="16">
        <v>1</v>
      </c>
      <c r="J21" s="16">
        <v>5</v>
      </c>
      <c r="K21" s="20">
        <v>20</v>
      </c>
      <c r="L21" s="20">
        <v>23</v>
      </c>
      <c r="M21" s="20">
        <v>7</v>
      </c>
      <c r="N21" s="20">
        <v>3</v>
      </c>
      <c r="O21" s="20">
        <v>4</v>
      </c>
      <c r="P21" s="20">
        <v>22</v>
      </c>
      <c r="Q21" s="20">
        <v>0</v>
      </c>
      <c r="R21" s="20">
        <v>0</v>
      </c>
      <c r="S21" s="20">
        <v>0</v>
      </c>
      <c r="T21" s="15">
        <f t="shared" si="3"/>
        <v>205</v>
      </c>
      <c r="U21" s="21"/>
      <c r="V21" s="21"/>
    </row>
    <row r="22" spans="1:22" ht="20.100000000000001" customHeight="1" x14ac:dyDescent="0.15">
      <c r="A22" s="7" t="s">
        <v>17</v>
      </c>
      <c r="B22" s="15">
        <v>26</v>
      </c>
      <c r="C22" s="15">
        <v>6</v>
      </c>
      <c r="D22" s="15">
        <v>3</v>
      </c>
      <c r="E22" s="15">
        <v>1</v>
      </c>
      <c r="F22" s="15">
        <v>38</v>
      </c>
      <c r="G22" s="15">
        <v>6</v>
      </c>
      <c r="H22" s="16">
        <v>2</v>
      </c>
      <c r="I22" s="16">
        <v>6</v>
      </c>
      <c r="J22" s="16">
        <v>1</v>
      </c>
      <c r="K22" s="20">
        <v>2</v>
      </c>
      <c r="L22" s="20">
        <v>6</v>
      </c>
      <c r="M22" s="20">
        <v>0</v>
      </c>
      <c r="N22" s="20">
        <v>25</v>
      </c>
      <c r="O22" s="20">
        <v>19</v>
      </c>
      <c r="P22" s="20">
        <v>24</v>
      </c>
      <c r="Q22" s="20">
        <v>31</v>
      </c>
      <c r="R22" s="20">
        <v>0</v>
      </c>
      <c r="S22" s="20">
        <v>0</v>
      </c>
      <c r="T22" s="15">
        <f t="shared" si="3"/>
        <v>196</v>
      </c>
      <c r="U22" s="21"/>
      <c r="V22" s="21"/>
    </row>
    <row r="23" spans="1:22" ht="20.100000000000001" customHeight="1" x14ac:dyDescent="0.15">
      <c r="A23" s="7" t="s">
        <v>18</v>
      </c>
      <c r="B23" s="15">
        <f>10+1</f>
        <v>11</v>
      </c>
      <c r="C23" s="15">
        <f>3+1</f>
        <v>4</v>
      </c>
      <c r="D23" s="15">
        <f>16+1</f>
        <v>17</v>
      </c>
      <c r="E23" s="15">
        <f>53+1</f>
        <v>54</v>
      </c>
      <c r="F23" s="15">
        <f>37+1</f>
        <v>38</v>
      </c>
      <c r="G23" s="15">
        <f>40+1</f>
        <v>41</v>
      </c>
      <c r="H23" s="16">
        <f>52+1</f>
        <v>53</v>
      </c>
      <c r="I23" s="16">
        <v>23</v>
      </c>
      <c r="J23" s="16">
        <v>60</v>
      </c>
      <c r="K23" s="20">
        <v>81</v>
      </c>
      <c r="L23" s="20">
        <v>50</v>
      </c>
      <c r="M23" s="20">
        <v>123</v>
      </c>
      <c r="N23" s="20">
        <v>52</v>
      </c>
      <c r="O23" s="20">
        <v>107</v>
      </c>
      <c r="P23" s="20">
        <v>120</v>
      </c>
      <c r="Q23" s="20">
        <v>46</v>
      </c>
      <c r="R23" s="20">
        <v>50</v>
      </c>
      <c r="S23" s="20">
        <v>5</v>
      </c>
      <c r="T23" s="15">
        <f t="shared" si="3"/>
        <v>935</v>
      </c>
      <c r="U23" s="21"/>
      <c r="V23" s="21"/>
    </row>
    <row r="24" spans="1:22" ht="20.100000000000001" customHeight="1" x14ac:dyDescent="0.15">
      <c r="A24" s="8" t="s">
        <v>19</v>
      </c>
      <c r="B24" s="15">
        <f>8+1</f>
        <v>9</v>
      </c>
      <c r="C24" s="15">
        <f>3+1</f>
        <v>4</v>
      </c>
      <c r="D24" s="15">
        <f>7+2</f>
        <v>9</v>
      </c>
      <c r="E24" s="15">
        <f>5+2</f>
        <v>7</v>
      </c>
      <c r="F24" s="15">
        <f>39+2</f>
        <v>41</v>
      </c>
      <c r="G24" s="15">
        <f>35+2</f>
        <v>37</v>
      </c>
      <c r="H24" s="16">
        <f>26+3</f>
        <v>29</v>
      </c>
      <c r="I24" s="16">
        <v>32</v>
      </c>
      <c r="J24" s="16">
        <v>47</v>
      </c>
      <c r="K24" s="20">
        <v>18</v>
      </c>
      <c r="L24" s="20">
        <v>35</v>
      </c>
      <c r="M24" s="20">
        <v>21</v>
      </c>
      <c r="N24" s="20">
        <v>16</v>
      </c>
      <c r="O24" s="20">
        <v>39</v>
      </c>
      <c r="P24" s="20">
        <v>63</v>
      </c>
      <c r="Q24" s="20">
        <v>18</v>
      </c>
      <c r="R24" s="20">
        <v>18</v>
      </c>
      <c r="S24" s="20">
        <v>10</v>
      </c>
      <c r="T24" s="15">
        <f t="shared" si="3"/>
        <v>453</v>
      </c>
      <c r="U24" s="21"/>
      <c r="V24" s="21"/>
    </row>
    <row r="25" spans="1:22" ht="20.100000000000001" customHeight="1" x14ac:dyDescent="0.15">
      <c r="A25" s="8" t="s">
        <v>20</v>
      </c>
      <c r="B25" s="15">
        <v>3</v>
      </c>
      <c r="C25" s="15">
        <v>2</v>
      </c>
      <c r="D25" s="15">
        <v>3</v>
      </c>
      <c r="E25" s="15">
        <v>5</v>
      </c>
      <c r="F25" s="15">
        <v>18</v>
      </c>
      <c r="G25" s="15">
        <f>11+1</f>
        <v>12</v>
      </c>
      <c r="H25" s="16">
        <f>11+1</f>
        <v>12</v>
      </c>
      <c r="I25" s="16">
        <v>65</v>
      </c>
      <c r="J25" s="16">
        <v>5</v>
      </c>
      <c r="K25" s="20">
        <v>33</v>
      </c>
      <c r="L25" s="20">
        <v>19</v>
      </c>
      <c r="M25" s="20">
        <v>8</v>
      </c>
      <c r="N25" s="20">
        <v>3</v>
      </c>
      <c r="O25" s="20">
        <v>16</v>
      </c>
      <c r="P25" s="20">
        <v>46</v>
      </c>
      <c r="Q25" s="20">
        <v>6</v>
      </c>
      <c r="R25" s="20">
        <v>10</v>
      </c>
      <c r="S25" s="20">
        <v>1</v>
      </c>
      <c r="T25" s="15">
        <f t="shared" si="3"/>
        <v>267</v>
      </c>
      <c r="U25" s="21"/>
      <c r="V25" s="21"/>
    </row>
    <row r="26" spans="1:22" ht="20.100000000000001" customHeight="1" x14ac:dyDescent="0.15">
      <c r="A26" s="7" t="s">
        <v>21</v>
      </c>
      <c r="B26" s="15">
        <v>1</v>
      </c>
      <c r="C26" s="15">
        <v>6</v>
      </c>
      <c r="D26" s="15">
        <v>8</v>
      </c>
      <c r="E26" s="15">
        <v>5</v>
      </c>
      <c r="F26" s="15">
        <v>14</v>
      </c>
      <c r="G26" s="15">
        <v>23</v>
      </c>
      <c r="H26" s="16">
        <v>4</v>
      </c>
      <c r="I26" s="16">
        <v>1</v>
      </c>
      <c r="J26" s="16">
        <v>5</v>
      </c>
      <c r="K26" s="20">
        <v>1</v>
      </c>
      <c r="L26" s="20">
        <v>23</v>
      </c>
      <c r="M26" s="20">
        <v>9</v>
      </c>
      <c r="N26" s="20">
        <v>6</v>
      </c>
      <c r="O26" s="20">
        <v>20</v>
      </c>
      <c r="P26" s="20">
        <v>9</v>
      </c>
      <c r="Q26" s="20">
        <v>0</v>
      </c>
      <c r="R26" s="20">
        <v>27</v>
      </c>
      <c r="S26" s="20">
        <v>7</v>
      </c>
      <c r="T26" s="15">
        <f t="shared" si="3"/>
        <v>169</v>
      </c>
      <c r="U26" s="21"/>
      <c r="V26" s="21"/>
    </row>
    <row r="27" spans="1:22" ht="20.100000000000001" customHeight="1" x14ac:dyDescent="0.15">
      <c r="A27" s="7" t="s">
        <v>22</v>
      </c>
      <c r="B27" s="15">
        <v>8</v>
      </c>
      <c r="C27" s="15">
        <v>11</v>
      </c>
      <c r="D27" s="15">
        <v>26</v>
      </c>
      <c r="E27" s="15">
        <v>1</v>
      </c>
      <c r="F27" s="15">
        <f>23+1</f>
        <v>24</v>
      </c>
      <c r="G27" s="15">
        <f>15+1</f>
        <v>16</v>
      </c>
      <c r="H27" s="16">
        <f>12+1</f>
        <v>13</v>
      </c>
      <c r="I27" s="16">
        <v>11</v>
      </c>
      <c r="J27" s="16">
        <v>41</v>
      </c>
      <c r="K27" s="20">
        <v>10</v>
      </c>
      <c r="L27" s="20">
        <v>35</v>
      </c>
      <c r="M27" s="20">
        <v>12</v>
      </c>
      <c r="N27" s="20">
        <v>4</v>
      </c>
      <c r="O27" s="20">
        <v>2</v>
      </c>
      <c r="P27" s="20">
        <v>1</v>
      </c>
      <c r="Q27" s="20">
        <v>5</v>
      </c>
      <c r="R27" s="20">
        <v>14</v>
      </c>
      <c r="S27" s="20">
        <v>8</v>
      </c>
      <c r="T27" s="15">
        <f t="shared" si="3"/>
        <v>242</v>
      </c>
      <c r="U27" s="21"/>
      <c r="V27" s="21"/>
    </row>
    <row r="28" spans="1:22" ht="20.100000000000001" customHeight="1" x14ac:dyDescent="0.15">
      <c r="A28" s="8" t="s">
        <v>23</v>
      </c>
      <c r="B28" s="15">
        <v>16</v>
      </c>
      <c r="C28" s="15">
        <v>12</v>
      </c>
      <c r="D28" s="15">
        <v>40</v>
      </c>
      <c r="E28" s="15">
        <v>57</v>
      </c>
      <c r="F28" s="15">
        <v>10</v>
      </c>
      <c r="G28" s="15">
        <f>7+1</f>
        <v>8</v>
      </c>
      <c r="H28" s="16">
        <v>4</v>
      </c>
      <c r="I28" s="16">
        <v>4</v>
      </c>
      <c r="J28" s="16">
        <v>13</v>
      </c>
      <c r="K28" s="20">
        <v>5</v>
      </c>
      <c r="L28" s="20">
        <v>16</v>
      </c>
      <c r="M28" s="20">
        <v>15</v>
      </c>
      <c r="N28" s="20">
        <v>14</v>
      </c>
      <c r="O28" s="20">
        <v>9</v>
      </c>
      <c r="P28" s="20">
        <v>12</v>
      </c>
      <c r="Q28" s="20">
        <v>0</v>
      </c>
      <c r="R28" s="20">
        <v>10</v>
      </c>
      <c r="S28" s="20">
        <v>1</v>
      </c>
      <c r="T28" s="15">
        <f t="shared" si="3"/>
        <v>246</v>
      </c>
      <c r="U28" s="21"/>
      <c r="V28" s="21"/>
    </row>
    <row r="29" spans="1:22" ht="20.100000000000001" customHeight="1" x14ac:dyDescent="0.15">
      <c r="A29" s="7" t="s">
        <v>24</v>
      </c>
      <c r="B29" s="15">
        <v>0</v>
      </c>
      <c r="C29" s="15">
        <v>8</v>
      </c>
      <c r="D29" s="15">
        <v>1</v>
      </c>
      <c r="E29" s="15">
        <f>6+1</f>
        <v>7</v>
      </c>
      <c r="F29" s="15">
        <f>10+1</f>
        <v>11</v>
      </c>
      <c r="G29" s="15">
        <f>21+1</f>
        <v>22</v>
      </c>
      <c r="H29" s="16">
        <f>32+1</f>
        <v>33</v>
      </c>
      <c r="I29" s="16">
        <v>3</v>
      </c>
      <c r="J29" s="16">
        <v>71</v>
      </c>
      <c r="K29" s="20">
        <v>63</v>
      </c>
      <c r="L29" s="20">
        <v>13</v>
      </c>
      <c r="M29" s="20">
        <v>42</v>
      </c>
      <c r="N29" s="20">
        <v>27</v>
      </c>
      <c r="O29" s="20">
        <v>22</v>
      </c>
      <c r="P29" s="20">
        <v>75</v>
      </c>
      <c r="Q29" s="20">
        <v>38</v>
      </c>
      <c r="R29" s="20">
        <v>6</v>
      </c>
      <c r="S29" s="20">
        <v>0</v>
      </c>
      <c r="T29" s="15">
        <f t="shared" si="3"/>
        <v>442</v>
      </c>
      <c r="U29" s="21"/>
      <c r="V29" s="21"/>
    </row>
    <row r="30" spans="1:22" ht="20.100000000000001" customHeight="1" x14ac:dyDescent="0.15">
      <c r="A30" s="7" t="s">
        <v>25</v>
      </c>
      <c r="B30" s="15">
        <f>27+1</f>
        <v>28</v>
      </c>
      <c r="C30" s="15">
        <f>4+1</f>
        <v>5</v>
      </c>
      <c r="D30" s="15">
        <v>23</v>
      </c>
      <c r="E30" s="15">
        <v>50</v>
      </c>
      <c r="F30" s="15">
        <v>83</v>
      </c>
      <c r="G30" s="15">
        <f>90+1</f>
        <v>91</v>
      </c>
      <c r="H30" s="16">
        <f>75+1</f>
        <v>76</v>
      </c>
      <c r="I30" s="16">
        <v>41</v>
      </c>
      <c r="J30" s="16">
        <v>9</v>
      </c>
      <c r="K30" s="20">
        <v>58</v>
      </c>
      <c r="L30" s="20">
        <v>17</v>
      </c>
      <c r="M30" s="20">
        <v>14</v>
      </c>
      <c r="N30" s="20">
        <v>31</v>
      </c>
      <c r="O30" s="20">
        <v>8</v>
      </c>
      <c r="P30" s="20">
        <v>22</v>
      </c>
      <c r="Q30" s="20">
        <v>20</v>
      </c>
      <c r="R30" s="20">
        <v>9</v>
      </c>
      <c r="S30" s="20">
        <v>0</v>
      </c>
      <c r="T30" s="15">
        <f t="shared" si="3"/>
        <v>585</v>
      </c>
      <c r="U30" s="21"/>
      <c r="V30" s="21"/>
    </row>
    <row r="31" spans="1:22" ht="20.100000000000001" customHeight="1" x14ac:dyDescent="0.15">
      <c r="A31" s="8" t="s">
        <v>26</v>
      </c>
      <c r="B31" s="15">
        <v>12</v>
      </c>
      <c r="C31" s="15">
        <v>9</v>
      </c>
      <c r="D31" s="15">
        <v>0</v>
      </c>
      <c r="E31" s="15">
        <v>0</v>
      </c>
      <c r="F31" s="15">
        <v>5</v>
      </c>
      <c r="G31" s="15">
        <v>3</v>
      </c>
      <c r="H31" s="16">
        <f>1+1</f>
        <v>2</v>
      </c>
      <c r="I31" s="16">
        <v>1</v>
      </c>
      <c r="J31" s="16">
        <v>2</v>
      </c>
      <c r="K31" s="20">
        <v>0</v>
      </c>
      <c r="L31" s="20">
        <v>0</v>
      </c>
      <c r="M31" s="20">
        <v>0</v>
      </c>
      <c r="N31" s="20">
        <v>0</v>
      </c>
      <c r="O31" s="20">
        <v>6</v>
      </c>
      <c r="P31" s="20">
        <v>10</v>
      </c>
      <c r="Q31" s="20">
        <v>1</v>
      </c>
      <c r="R31" s="20">
        <v>0</v>
      </c>
      <c r="S31" s="20">
        <v>0</v>
      </c>
      <c r="T31" s="15">
        <f t="shared" si="3"/>
        <v>51</v>
      </c>
      <c r="U31" s="21"/>
      <c r="V31" s="21"/>
    </row>
    <row r="32" spans="1:22" ht="20.100000000000001" customHeight="1" x14ac:dyDescent="0.15">
      <c r="A32" s="7" t="s">
        <v>27</v>
      </c>
      <c r="B32" s="15">
        <v>1</v>
      </c>
      <c r="C32" s="15">
        <v>6</v>
      </c>
      <c r="D32" s="15">
        <v>6</v>
      </c>
      <c r="E32" s="15">
        <f>5+2</f>
        <v>7</v>
      </c>
      <c r="F32" s="15">
        <f>7+1</f>
        <v>8</v>
      </c>
      <c r="G32" s="15">
        <f>2+1</f>
        <v>3</v>
      </c>
      <c r="H32" s="16">
        <f>5+1</f>
        <v>6</v>
      </c>
      <c r="I32" s="16">
        <v>1</v>
      </c>
      <c r="J32" s="16">
        <v>3</v>
      </c>
      <c r="K32" s="20">
        <v>12</v>
      </c>
      <c r="L32" s="20">
        <v>5</v>
      </c>
      <c r="M32" s="20">
        <v>5</v>
      </c>
      <c r="N32" s="20">
        <v>3</v>
      </c>
      <c r="O32" s="20">
        <v>1</v>
      </c>
      <c r="P32" s="20">
        <v>5</v>
      </c>
      <c r="Q32" s="20">
        <v>2</v>
      </c>
      <c r="R32" s="20">
        <v>0</v>
      </c>
      <c r="S32" s="20">
        <v>2</v>
      </c>
      <c r="T32" s="15">
        <f t="shared" si="3"/>
        <v>76</v>
      </c>
      <c r="U32" s="21"/>
      <c r="V32" s="21"/>
    </row>
    <row r="33" spans="1:22" ht="20.100000000000001" customHeight="1" x14ac:dyDescent="0.15">
      <c r="A33" s="8" t="s">
        <v>28</v>
      </c>
      <c r="B33" s="15">
        <f>8+1</f>
        <v>9</v>
      </c>
      <c r="C33" s="15">
        <f>5+2</f>
        <v>7</v>
      </c>
      <c r="D33" s="15">
        <f>8+3</f>
        <v>11</v>
      </c>
      <c r="E33" s="15">
        <f>2+3</f>
        <v>5</v>
      </c>
      <c r="F33" s="15">
        <f>1+2</f>
        <v>3</v>
      </c>
      <c r="G33" s="15">
        <f>4+2</f>
        <v>6</v>
      </c>
      <c r="H33" s="16">
        <f>3+2</f>
        <v>5</v>
      </c>
      <c r="I33" s="16">
        <v>5</v>
      </c>
      <c r="J33" s="16">
        <v>12</v>
      </c>
      <c r="K33" s="20">
        <v>18</v>
      </c>
      <c r="L33" s="20">
        <v>0</v>
      </c>
      <c r="M33" s="20">
        <v>3</v>
      </c>
      <c r="N33" s="20">
        <v>9</v>
      </c>
      <c r="O33" s="20">
        <v>0</v>
      </c>
      <c r="P33" s="20">
        <v>0</v>
      </c>
      <c r="Q33" s="20">
        <v>1</v>
      </c>
      <c r="R33" s="20">
        <v>0</v>
      </c>
      <c r="S33" s="20">
        <v>0</v>
      </c>
      <c r="T33" s="15">
        <f t="shared" si="3"/>
        <v>94</v>
      </c>
      <c r="U33" s="21"/>
      <c r="V33" s="21"/>
    </row>
    <row r="34" spans="1:22" ht="20.100000000000001" customHeight="1" x14ac:dyDescent="0.15">
      <c r="A34" s="7" t="s">
        <v>29</v>
      </c>
      <c r="B34" s="15">
        <v>19</v>
      </c>
      <c r="C34" s="15">
        <f>16+1</f>
        <v>17</v>
      </c>
      <c r="D34" s="15">
        <f>8+1</f>
        <v>9</v>
      </c>
      <c r="E34" s="15">
        <f>12+1</f>
        <v>13</v>
      </c>
      <c r="F34" s="15">
        <v>32</v>
      </c>
      <c r="G34" s="15">
        <f>11+1</f>
        <v>12</v>
      </c>
      <c r="H34" s="16">
        <v>15</v>
      </c>
      <c r="I34" s="16">
        <v>28</v>
      </c>
      <c r="J34" s="16">
        <v>0</v>
      </c>
      <c r="K34" s="20">
        <v>2</v>
      </c>
      <c r="L34" s="20">
        <v>8</v>
      </c>
      <c r="M34" s="20">
        <v>13</v>
      </c>
      <c r="N34" s="20">
        <v>21</v>
      </c>
      <c r="O34" s="20">
        <v>31</v>
      </c>
      <c r="P34" s="20">
        <v>6</v>
      </c>
      <c r="Q34" s="20">
        <v>4</v>
      </c>
      <c r="R34" s="20">
        <v>1</v>
      </c>
      <c r="S34" s="20">
        <v>0</v>
      </c>
      <c r="T34" s="15">
        <f t="shared" si="3"/>
        <v>231</v>
      </c>
      <c r="U34" s="21"/>
      <c r="V34" s="21"/>
    </row>
    <row r="35" spans="1:22" ht="20.100000000000001" customHeight="1" x14ac:dyDescent="0.15">
      <c r="A35" s="7" t="s">
        <v>30</v>
      </c>
      <c r="B35" s="15">
        <f>37+1</f>
        <v>38</v>
      </c>
      <c r="C35" s="15">
        <f>8+1</f>
        <v>9</v>
      </c>
      <c r="D35" s="15">
        <f>15+1</f>
        <v>16</v>
      </c>
      <c r="E35" s="15">
        <f>22+1+1</f>
        <v>24</v>
      </c>
      <c r="F35" s="15">
        <v>12</v>
      </c>
      <c r="G35" s="15">
        <v>15</v>
      </c>
      <c r="H35" s="16">
        <f>9+1</f>
        <v>10</v>
      </c>
      <c r="I35" s="16">
        <v>10</v>
      </c>
      <c r="J35" s="16">
        <v>21</v>
      </c>
      <c r="K35" s="20">
        <v>4</v>
      </c>
      <c r="L35" s="20">
        <v>19</v>
      </c>
      <c r="M35" s="20">
        <v>14</v>
      </c>
      <c r="N35" s="20">
        <v>10</v>
      </c>
      <c r="O35" s="20">
        <v>6</v>
      </c>
      <c r="P35" s="20">
        <v>7</v>
      </c>
      <c r="Q35" s="20">
        <v>0</v>
      </c>
      <c r="R35" s="20">
        <v>6</v>
      </c>
      <c r="S35" s="20">
        <v>1</v>
      </c>
      <c r="T35" s="15">
        <f t="shared" si="3"/>
        <v>222</v>
      </c>
      <c r="U35" s="21"/>
      <c r="V35" s="21"/>
    </row>
    <row r="36" spans="1:22" ht="20.100000000000001" customHeight="1" x14ac:dyDescent="0.15">
      <c r="A36" s="7" t="s">
        <v>31</v>
      </c>
      <c r="B36" s="15">
        <v>15</v>
      </c>
      <c r="C36" s="15">
        <v>0</v>
      </c>
      <c r="D36" s="15">
        <v>0</v>
      </c>
      <c r="E36" s="15">
        <v>0</v>
      </c>
      <c r="F36" s="15">
        <v>0</v>
      </c>
      <c r="G36" s="15">
        <v>3</v>
      </c>
      <c r="H36" s="16">
        <v>2</v>
      </c>
      <c r="I36" s="16">
        <v>0</v>
      </c>
      <c r="J36" s="16">
        <v>4</v>
      </c>
      <c r="K36" s="20">
        <v>0</v>
      </c>
      <c r="L36" s="20">
        <v>6</v>
      </c>
      <c r="M36" s="20">
        <v>14</v>
      </c>
      <c r="N36" s="20">
        <v>9</v>
      </c>
      <c r="O36" s="20">
        <v>0</v>
      </c>
      <c r="P36" s="20">
        <v>0</v>
      </c>
      <c r="Q36" s="20">
        <v>1</v>
      </c>
      <c r="R36" s="20">
        <v>3</v>
      </c>
      <c r="S36" s="20">
        <v>0</v>
      </c>
      <c r="T36" s="15">
        <f t="shared" si="3"/>
        <v>57</v>
      </c>
      <c r="U36" s="21"/>
      <c r="V36" s="21"/>
    </row>
    <row r="37" spans="1:22" ht="20.100000000000001" customHeight="1" x14ac:dyDescent="0.15">
      <c r="A37" s="7" t="s">
        <v>32</v>
      </c>
      <c r="B37" s="15">
        <v>27</v>
      </c>
      <c r="C37" s="15">
        <v>21</v>
      </c>
      <c r="D37" s="15">
        <v>3</v>
      </c>
      <c r="E37" s="15">
        <v>15</v>
      </c>
      <c r="F37" s="15">
        <f>19+2</f>
        <v>21</v>
      </c>
      <c r="G37" s="15">
        <f>7+1</f>
        <v>8</v>
      </c>
      <c r="H37" s="16">
        <v>6</v>
      </c>
      <c r="I37" s="16">
        <v>5</v>
      </c>
      <c r="J37" s="16">
        <v>2</v>
      </c>
      <c r="K37" s="20">
        <v>1</v>
      </c>
      <c r="L37" s="20">
        <v>0</v>
      </c>
      <c r="M37" s="20">
        <v>4</v>
      </c>
      <c r="N37" s="20">
        <v>4</v>
      </c>
      <c r="O37" s="20">
        <v>1</v>
      </c>
      <c r="P37" s="20">
        <v>21</v>
      </c>
      <c r="Q37" s="20">
        <v>38</v>
      </c>
      <c r="R37" s="20">
        <v>6</v>
      </c>
      <c r="S37" s="20">
        <v>0</v>
      </c>
      <c r="T37" s="15">
        <f t="shared" si="3"/>
        <v>183</v>
      </c>
      <c r="U37" s="21"/>
      <c r="V37" s="21"/>
    </row>
    <row r="38" spans="1:22" ht="20.100000000000001" customHeight="1" x14ac:dyDescent="0.15">
      <c r="A38" s="7" t="s">
        <v>33</v>
      </c>
      <c r="B38" s="15">
        <v>1</v>
      </c>
      <c r="C38" s="15">
        <v>17</v>
      </c>
      <c r="D38" s="15">
        <v>0</v>
      </c>
      <c r="E38" s="15">
        <v>0</v>
      </c>
      <c r="F38" s="15">
        <v>0</v>
      </c>
      <c r="G38" s="15">
        <v>0</v>
      </c>
      <c r="H38" s="16">
        <v>0</v>
      </c>
      <c r="I38" s="16">
        <v>0</v>
      </c>
      <c r="J38" s="16">
        <v>0</v>
      </c>
      <c r="K38" s="20">
        <v>0</v>
      </c>
      <c r="L38" s="20">
        <v>0</v>
      </c>
      <c r="M38" s="20">
        <v>12</v>
      </c>
      <c r="N38" s="20">
        <v>9</v>
      </c>
      <c r="O38" s="20">
        <v>0</v>
      </c>
      <c r="P38" s="20">
        <v>0</v>
      </c>
      <c r="Q38" s="20">
        <v>6</v>
      </c>
      <c r="R38" s="20">
        <v>0</v>
      </c>
      <c r="S38" s="20">
        <v>0</v>
      </c>
      <c r="T38" s="15">
        <f t="shared" si="3"/>
        <v>45</v>
      </c>
      <c r="U38" s="21"/>
      <c r="V38" s="21"/>
    </row>
    <row r="39" spans="1:22" ht="20.100000000000001" customHeight="1" x14ac:dyDescent="0.15">
      <c r="A39" s="7" t="s">
        <v>34</v>
      </c>
      <c r="B39" s="15">
        <v>36</v>
      </c>
      <c r="C39" s="15">
        <v>8</v>
      </c>
      <c r="D39" s="15">
        <f>31+1</f>
        <v>32</v>
      </c>
      <c r="E39" s="15">
        <v>38</v>
      </c>
      <c r="F39" s="15">
        <f>25+1</f>
        <v>26</v>
      </c>
      <c r="G39" s="15">
        <f>45+1</f>
        <v>46</v>
      </c>
      <c r="H39" s="16">
        <v>80</v>
      </c>
      <c r="I39" s="16">
        <v>32</v>
      </c>
      <c r="J39" s="16">
        <v>139</v>
      </c>
      <c r="K39" s="20">
        <v>103</v>
      </c>
      <c r="L39" s="20">
        <v>31</v>
      </c>
      <c r="M39" s="20">
        <v>100</v>
      </c>
      <c r="N39" s="20">
        <v>63</v>
      </c>
      <c r="O39" s="20">
        <v>26</v>
      </c>
      <c r="P39" s="20">
        <v>72</v>
      </c>
      <c r="Q39" s="20">
        <v>49</v>
      </c>
      <c r="R39" s="20">
        <v>24</v>
      </c>
      <c r="S39" s="20">
        <v>1</v>
      </c>
      <c r="T39" s="15">
        <f t="shared" si="3"/>
        <v>906</v>
      </c>
      <c r="U39" s="21"/>
      <c r="V39" s="21"/>
    </row>
    <row r="40" spans="1:22" ht="20.100000000000001" customHeight="1" x14ac:dyDescent="0.15">
      <c r="A40" s="8" t="s">
        <v>35</v>
      </c>
      <c r="B40" s="15">
        <v>44</v>
      </c>
      <c r="C40" s="15">
        <v>0</v>
      </c>
      <c r="D40" s="15">
        <f>1+2</f>
        <v>3</v>
      </c>
      <c r="E40" s="15">
        <v>16</v>
      </c>
      <c r="F40" s="15">
        <v>5</v>
      </c>
      <c r="G40" s="15">
        <v>33</v>
      </c>
      <c r="H40" s="16">
        <v>20</v>
      </c>
      <c r="I40" s="16">
        <v>1</v>
      </c>
      <c r="J40" s="16">
        <v>4</v>
      </c>
      <c r="K40" s="20">
        <v>21</v>
      </c>
      <c r="L40" s="20">
        <v>7</v>
      </c>
      <c r="M40" s="20">
        <v>2</v>
      </c>
      <c r="N40" s="20">
        <v>0</v>
      </c>
      <c r="O40" s="20">
        <v>10</v>
      </c>
      <c r="P40" s="20">
        <v>2</v>
      </c>
      <c r="Q40" s="20">
        <v>0</v>
      </c>
      <c r="R40" s="20">
        <v>0</v>
      </c>
      <c r="S40" s="20">
        <v>0</v>
      </c>
      <c r="T40" s="15">
        <f t="shared" si="3"/>
        <v>168</v>
      </c>
      <c r="U40" s="21"/>
      <c r="V40" s="21"/>
    </row>
    <row r="41" spans="1:22" ht="20.100000000000001" customHeight="1" x14ac:dyDescent="0.15">
      <c r="A41" s="7" t="s">
        <v>36</v>
      </c>
      <c r="B41" s="15">
        <v>0</v>
      </c>
      <c r="C41" s="15">
        <v>1</v>
      </c>
      <c r="D41" s="15">
        <v>2</v>
      </c>
      <c r="E41" s="15">
        <v>10</v>
      </c>
      <c r="F41" s="15">
        <v>18</v>
      </c>
      <c r="G41" s="15">
        <v>10</v>
      </c>
      <c r="H41" s="16">
        <v>13</v>
      </c>
      <c r="I41" s="16">
        <v>15</v>
      </c>
      <c r="J41" s="16">
        <v>9</v>
      </c>
      <c r="K41" s="20">
        <v>4</v>
      </c>
      <c r="L41" s="20">
        <v>0</v>
      </c>
      <c r="M41" s="20">
        <v>0</v>
      </c>
      <c r="N41" s="20">
        <v>7</v>
      </c>
      <c r="O41" s="20">
        <v>23</v>
      </c>
      <c r="P41" s="20">
        <v>1</v>
      </c>
      <c r="Q41" s="20">
        <v>7</v>
      </c>
      <c r="R41" s="20">
        <v>0</v>
      </c>
      <c r="S41" s="20">
        <v>0</v>
      </c>
      <c r="T41" s="15">
        <f t="shared" si="3"/>
        <v>120</v>
      </c>
      <c r="U41" s="21"/>
      <c r="V41" s="21"/>
    </row>
    <row r="42" spans="1:22" ht="19.5" customHeight="1" x14ac:dyDescent="0.15">
      <c r="A42" s="18" t="s">
        <v>38</v>
      </c>
    </row>
  </sheetData>
  <autoFilter ref="A7:T42"/>
  <mergeCells count="7">
    <mergeCell ref="A7:A8"/>
    <mergeCell ref="T7:T8"/>
    <mergeCell ref="A1:T1"/>
    <mergeCell ref="A2:T2"/>
    <mergeCell ref="A4:T4"/>
    <mergeCell ref="A6:T6"/>
    <mergeCell ref="A5:T5"/>
  </mergeCells>
  <phoneticPr fontId="0" type="noConversion"/>
  <printOptions horizontalCentered="1"/>
  <pageMargins left="0" right="0" top="0.39370078740157483" bottom="0.39370078740157483" header="0" footer="0"/>
  <pageSetup scale="75" orientation="landscape" verticalDpi="0" r:id="rId1"/>
  <headerFooter alignWithMargins="0">
    <oddFooter>&amp;L&amp;"Verdana,Normal"Fuente: GACEME y SOCRSP
&amp;C&amp;"Verdana,Normal"Página &amp;P de &amp;N&amp;R&amp;"Verdana,Normal"&amp;F 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Creditos Desembolsados</vt:lpstr>
      <vt:lpstr>'Creditos Desembolsados'!Área_de_impresión</vt:lpstr>
      <vt:lpstr>'Creditos Desembolsados'!Títulos_a_imprimir</vt:lpstr>
    </vt:vector>
  </TitlesOfParts>
  <Company>Banobras, S.N.C.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Huerta Ochoa</dc:creator>
  <cp:lastModifiedBy>Hernandez Ruiz, Cecilia</cp:lastModifiedBy>
  <cp:lastPrinted>2011-04-06T20:04:33Z</cp:lastPrinted>
  <dcterms:created xsi:type="dcterms:W3CDTF">2007-03-28T15:44:28Z</dcterms:created>
  <dcterms:modified xsi:type="dcterms:W3CDTF">2017-04-06T15:30:47Z</dcterms:modified>
</cp:coreProperties>
</file>